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<sst xmlns="http://schemas.openxmlformats.org/spreadsheetml/2006/main" count="1168" uniqueCount="73">
  <si>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</si>
  <si>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</si>
  <si>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</si>
  <si>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</si>
  <si>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</si>
  <si>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</si>
  <si>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</si>
  <si>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</si>
  <si>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</si>
  <si>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</si>
  <si>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</si>
  <si>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</si>
  <si>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</si>
  <si>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</si>
  <si>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</si>
  <si>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</si>
  <si>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</si>
  <si>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</si>
  <si>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</si>
  <si>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</si>
  <si>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</si>
  <si>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</si>
  <si>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</si>
  <si>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</si>
  <si>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</si>
  <si>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</si>
  <si>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</si>
  <si>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</si>
  <si>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</si>
  <si>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</si>
  <si>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</si>
  <si>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</si>
  <si>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</si>
  <si>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</si>
  <si>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</si>
  <si>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</si>
  <si>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</si>
  <si>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</si>
  <si>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</si>
  <si>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</si>
  <si>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</si>
  <si>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</si>
  <si>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</si>
  <si>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</si>
  <si>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</si>
  <si>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</si>
  <si>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</si>
  <si>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</si>
  <si>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</si>
  <si>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</si>
  <si>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</si>
  <si>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</si>
  <si>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</si>
  <si>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</si>
  <si>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</si>
  <si>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</si>
  <si>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</si>
  <si>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</si>
  <si>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</si>
  <si>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</si>
  <si>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</si>
  <si>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</si>
  <si>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</si>
  <si>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</si>
  <si>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</si>
  <si>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</si>
  <si>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</si>
  <si>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</si>
  <si>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</si>
  <si>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</si>
  <si>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</si>
  <si>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</si>
  <si>
    <t>інші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</si>
</sst>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R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35" sqref="X3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34460.600000000006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>
        <v>223.3</v>
      </c>
      <c r="K8" s="56">
        <v>605</v>
      </c>
      <c r="L8" s="56">
        <v>1582.9</v>
      </c>
      <c r="M8" s="56">
        <v>1268.7</v>
      </c>
      <c r="N8" s="56">
        <v>2081.3</v>
      </c>
      <c r="O8" s="56">
        <v>3984.2</v>
      </c>
      <c r="P8" s="56">
        <v>1557.8</v>
      </c>
      <c r="Q8" s="56">
        <v>1372.9</v>
      </c>
      <c r="R8" s="56">
        <v>2349.4</v>
      </c>
      <c r="S8" s="58">
        <v>3561</v>
      </c>
      <c r="T8" s="58">
        <v>3719.1</v>
      </c>
      <c r="U8" s="56">
        <v>1492.4</v>
      </c>
      <c r="V8" s="57">
        <v>2398.9</v>
      </c>
      <c r="W8" s="57">
        <v>3832.2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68903.99999999999</v>
      </c>
      <c r="C9" s="25">
        <f t="shared" si="0"/>
        <v>33282.7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596.9</v>
      </c>
      <c r="K9" s="25">
        <f t="shared" si="0"/>
        <v>894.8</v>
      </c>
      <c r="L9" s="25">
        <f t="shared" si="0"/>
        <v>16396.7</v>
      </c>
      <c r="M9" s="25">
        <f t="shared" si="0"/>
        <v>865.8000000000001</v>
      </c>
      <c r="N9" s="25">
        <f>N10+N15+N23+N31+N45+N50+N51+N58+N59+N68+N69+N84+N72+N77+N79+N78+N66+N85+N86+N87+N67+N38+N88</f>
        <v>839.3</v>
      </c>
      <c r="O9" s="25">
        <f t="shared" si="0"/>
        <v>398.40000000000003</v>
      </c>
      <c r="P9" s="25">
        <f t="shared" si="0"/>
        <v>492.9</v>
      </c>
      <c r="Q9" s="25">
        <f t="shared" si="0"/>
        <v>0</v>
      </c>
      <c r="R9" s="25">
        <f t="shared" si="0"/>
        <v>729.7</v>
      </c>
      <c r="S9" s="25">
        <f t="shared" si="0"/>
        <v>3272.1</v>
      </c>
      <c r="T9" s="25">
        <f t="shared" si="0"/>
        <v>3710</v>
      </c>
      <c r="U9" s="25">
        <f t="shared" si="0"/>
        <v>22668.2</v>
      </c>
      <c r="V9" s="25">
        <f t="shared" si="0"/>
        <v>5013.3</v>
      </c>
      <c r="W9" s="25">
        <f t="shared" si="0"/>
        <v>5113</v>
      </c>
      <c r="X9" s="25">
        <f t="shared" si="0"/>
        <v>6814.199999999998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80043</v>
      </c>
      <c r="AE9" s="51">
        <f>AE10+AE15+AE23+AE31+AE45+AE50+AE51+AE58+AE59+AE68+AE69+AE72+AE84+AE77+AE79+AE78+AE66+AE85+AE87+AE86+AE67+AE38+AE88</f>
        <v>22143.699999999986</v>
      </c>
      <c r="AG9" s="50"/>
    </row>
    <row r="10" spans="1:31" ht="15.75">
      <c r="A10" s="4" t="s">
        <v>4</v>
      </c>
      <c r="B10" s="23">
        <f>2894.4+124+35+144</f>
        <v>3197.4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>
        <v>275.8</v>
      </c>
      <c r="K10" s="23">
        <v>284.9</v>
      </c>
      <c r="L10" s="23">
        <v>935.8</v>
      </c>
      <c r="M10" s="23">
        <v>9.6</v>
      </c>
      <c r="N10" s="23">
        <v>3.9</v>
      </c>
      <c r="O10" s="28">
        <v>15.7</v>
      </c>
      <c r="P10" s="23">
        <v>17.8</v>
      </c>
      <c r="Q10" s="23"/>
      <c r="R10" s="23">
        <v>47.5</v>
      </c>
      <c r="S10" s="27">
        <v>156.9</v>
      </c>
      <c r="T10" s="27">
        <v>3.2</v>
      </c>
      <c r="U10" s="27">
        <v>317.4</v>
      </c>
      <c r="V10" s="23">
        <v>1427.8</v>
      </c>
      <c r="W10" s="28">
        <v>1385</v>
      </c>
      <c r="X10" s="27">
        <v>99.7</v>
      </c>
      <c r="Y10" s="27"/>
      <c r="Z10" s="23"/>
      <c r="AA10" s="23"/>
      <c r="AB10" s="23"/>
      <c r="AC10" s="23"/>
      <c r="AD10" s="23">
        <f aca="true" t="shared" si="1" ref="AD10:AD56">SUM(D10:AB10)</f>
        <v>5194.599999999999</v>
      </c>
      <c r="AE10" s="28">
        <f>B10+C10-AD10</f>
        <v>439.8000000000002</v>
      </c>
    </row>
    <row r="11" spans="1:31" ht="15.75">
      <c r="A11" s="3" t="s">
        <v>5</v>
      </c>
      <c r="B11" s="23">
        <f>2440.9+80+50</f>
        <v>2570.9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>
        <v>275.8</v>
      </c>
      <c r="K11" s="23">
        <v>274.8</v>
      </c>
      <c r="L11" s="23">
        <v>865.7</v>
      </c>
      <c r="M11" s="23"/>
      <c r="N11" s="23">
        <v>3.5</v>
      </c>
      <c r="O11" s="28"/>
      <c r="P11" s="23">
        <v>0.1</v>
      </c>
      <c r="Q11" s="23"/>
      <c r="R11" s="23">
        <v>41.3</v>
      </c>
      <c r="S11" s="27"/>
      <c r="T11" s="27"/>
      <c r="U11" s="27">
        <v>151.5</v>
      </c>
      <c r="V11" s="23">
        <v>1115.6</v>
      </c>
      <c r="W11" s="27">
        <v>707.9</v>
      </c>
      <c r="X11" s="27">
        <v>43.9</v>
      </c>
      <c r="Y11" s="27"/>
      <c r="Z11" s="23"/>
      <c r="AA11" s="23"/>
      <c r="AB11" s="23"/>
      <c r="AC11" s="23"/>
      <c r="AD11" s="23">
        <f t="shared" si="1"/>
        <v>3496.3</v>
      </c>
      <c r="AE11" s="28">
        <f>B11+C11-AD11</f>
        <v>66.09999999999991</v>
      </c>
    </row>
    <row r="12" spans="1:31" ht="15.75">
      <c r="A12" s="3" t="s">
        <v>2</v>
      </c>
      <c r="B12" s="37">
        <f>275.9-9.1</f>
        <v>266.79999999999995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>
        <v>9.6</v>
      </c>
      <c r="N12" s="23"/>
      <c r="O12" s="28"/>
      <c r="P12" s="23"/>
      <c r="Q12" s="23"/>
      <c r="R12" s="23"/>
      <c r="S12" s="27">
        <v>33.1</v>
      </c>
      <c r="T12" s="27"/>
      <c r="U12" s="27"/>
      <c r="V12" s="23"/>
      <c r="W12" s="27">
        <v>510.4</v>
      </c>
      <c r="X12" s="27">
        <v>3.3</v>
      </c>
      <c r="Y12" s="27"/>
      <c r="Z12" s="23"/>
      <c r="AA12" s="23"/>
      <c r="AB12" s="23"/>
      <c r="AC12" s="23"/>
      <c r="AD12" s="23">
        <f t="shared" si="1"/>
        <v>561.6999999999999</v>
      </c>
      <c r="AE12" s="28">
        <f>B12+C12-AD12</f>
        <v>143.60000000000002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359.70000000000005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10.099999999999966</v>
      </c>
      <c r="L14" s="23">
        <f t="shared" si="2"/>
        <v>70.09999999999991</v>
      </c>
      <c r="M14" s="23">
        <f t="shared" si="2"/>
        <v>0</v>
      </c>
      <c r="N14" s="23">
        <f t="shared" si="2"/>
        <v>0.3999999999999999</v>
      </c>
      <c r="O14" s="23">
        <f t="shared" si="2"/>
        <v>15.7</v>
      </c>
      <c r="P14" s="23">
        <f t="shared" si="2"/>
        <v>17.7</v>
      </c>
      <c r="Q14" s="23">
        <f t="shared" si="2"/>
        <v>0</v>
      </c>
      <c r="R14" s="23">
        <f t="shared" si="2"/>
        <v>6.200000000000003</v>
      </c>
      <c r="S14" s="23">
        <f t="shared" si="2"/>
        <v>123.80000000000001</v>
      </c>
      <c r="T14" s="23">
        <f t="shared" si="2"/>
        <v>3.2</v>
      </c>
      <c r="U14" s="23">
        <f t="shared" si="2"/>
        <v>165.89999999999998</v>
      </c>
      <c r="V14" s="23">
        <f t="shared" si="2"/>
        <v>312.20000000000005</v>
      </c>
      <c r="W14" s="23">
        <f t="shared" si="2"/>
        <v>166.70000000000005</v>
      </c>
      <c r="X14" s="23">
        <f t="shared" si="2"/>
        <v>52.50000000000001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1136.6</v>
      </c>
      <c r="AE14" s="28">
        <f>AE10-AE11-AE12-AE13</f>
        <v>230.10000000000025</v>
      </c>
    </row>
    <row r="15" spans="1:31" ht="15" customHeight="1">
      <c r="A15" s="4" t="s">
        <v>6</v>
      </c>
      <c r="B15" s="23">
        <f>12546.5+17960.3+356.2</f>
        <v>30863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>
        <v>300</v>
      </c>
      <c r="K15" s="23">
        <v>1.6</v>
      </c>
      <c r="L15" s="23">
        <v>8171.8</v>
      </c>
      <c r="M15" s="23">
        <v>522.9</v>
      </c>
      <c r="N15" s="23">
        <v>528.6</v>
      </c>
      <c r="O15" s="28">
        <v>2</v>
      </c>
      <c r="P15" s="23">
        <v>247</v>
      </c>
      <c r="Q15" s="28"/>
      <c r="R15" s="23">
        <v>278.7</v>
      </c>
      <c r="S15" s="27">
        <v>1437.6</v>
      </c>
      <c r="T15" s="27">
        <v>1240</v>
      </c>
      <c r="U15" s="27">
        <v>13446.8</v>
      </c>
      <c r="V15" s="23">
        <v>193.5</v>
      </c>
      <c r="W15" s="27">
        <v>881.8</v>
      </c>
      <c r="X15" s="27">
        <v>3268.7</v>
      </c>
      <c r="Y15" s="27"/>
      <c r="Z15" s="23"/>
      <c r="AA15" s="23"/>
      <c r="AB15" s="23"/>
      <c r="AC15" s="23"/>
      <c r="AD15" s="28">
        <f t="shared" si="1"/>
        <v>31475.300000000003</v>
      </c>
      <c r="AE15" s="28">
        <f aca="true" t="shared" si="3" ref="AE15:AE29">B15+C15-AD15</f>
        <v>8917.299999999996</v>
      </c>
    </row>
    <row r="16" spans="1:32" ht="15.75">
      <c r="A16" s="3" t="s">
        <v>5</v>
      </c>
      <c r="B16" s="23">
        <f>3307.6+17960.3+3</f>
        <v>21270.899999999998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>
        <v>8171.8</v>
      </c>
      <c r="M16" s="23">
        <v>111.3</v>
      </c>
      <c r="N16" s="23"/>
      <c r="O16" s="28"/>
      <c r="P16" s="23"/>
      <c r="Q16" s="28"/>
      <c r="R16" s="23"/>
      <c r="S16" s="27"/>
      <c r="T16" s="27"/>
      <c r="U16" s="27">
        <v>13282</v>
      </c>
      <c r="V16" s="23"/>
      <c r="W16" s="27">
        <v>6.4</v>
      </c>
      <c r="X16" s="27"/>
      <c r="Y16" s="27"/>
      <c r="Z16" s="23"/>
      <c r="AA16" s="23"/>
      <c r="AB16" s="23"/>
      <c r="AC16" s="23"/>
      <c r="AD16" s="28">
        <f t="shared" si="1"/>
        <v>21571.5</v>
      </c>
      <c r="AE16" s="28">
        <f t="shared" si="3"/>
        <v>8.099999999998545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>
        <v>1.6</v>
      </c>
      <c r="L17" s="23"/>
      <c r="M17" s="23"/>
      <c r="N17" s="23"/>
      <c r="O17" s="28"/>
      <c r="P17" s="23"/>
      <c r="Q17" s="28"/>
      <c r="R17" s="23">
        <v>1.1</v>
      </c>
      <c r="S17" s="27"/>
      <c r="T17" s="27"/>
      <c r="U17" s="27"/>
      <c r="V17" s="23"/>
      <c r="W17" s="27"/>
      <c r="X17" s="27">
        <v>7.6</v>
      </c>
      <c r="Y17" s="27"/>
      <c r="Z17" s="23"/>
      <c r="AA17" s="23"/>
      <c r="AB17" s="23"/>
      <c r="AC17" s="23"/>
      <c r="AD17" s="28">
        <f t="shared" si="1"/>
        <v>10.3</v>
      </c>
      <c r="AE17" s="28">
        <f t="shared" si="3"/>
        <v>3.6999999999999993</v>
      </c>
    </row>
    <row r="18" spans="1:31" ht="15.75">
      <c r="A18" s="3" t="s">
        <v>1</v>
      </c>
      <c r="B18" s="23">
        <f>1582.3+1289.9-55.3+29</f>
        <v>2845.8999999999996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>
        <v>300</v>
      </c>
      <c r="K18" s="23"/>
      <c r="L18" s="23"/>
      <c r="M18" s="23">
        <v>400</v>
      </c>
      <c r="N18" s="23">
        <v>528.6</v>
      </c>
      <c r="O18" s="28"/>
      <c r="P18" s="23">
        <v>247</v>
      </c>
      <c r="Q18" s="28"/>
      <c r="R18" s="23">
        <v>244.3</v>
      </c>
      <c r="S18" s="27">
        <v>215.3</v>
      </c>
      <c r="T18" s="27"/>
      <c r="U18" s="27">
        <v>118.9</v>
      </c>
      <c r="V18" s="23"/>
      <c r="W18" s="27">
        <v>729.8</v>
      </c>
      <c r="X18" s="27">
        <v>70.5</v>
      </c>
      <c r="Y18" s="27"/>
      <c r="Z18" s="23"/>
      <c r="AA18" s="23"/>
      <c r="AB18" s="23"/>
      <c r="AC18" s="23"/>
      <c r="AD18" s="28">
        <f t="shared" si="1"/>
        <v>3491.8</v>
      </c>
      <c r="AE18" s="28">
        <f t="shared" si="3"/>
        <v>93.19999999999936</v>
      </c>
    </row>
    <row r="19" spans="1:31" ht="15.75">
      <c r="A19" s="3" t="s">
        <v>2</v>
      </c>
      <c r="B19" s="23">
        <f>7562.3-1289.9+1.7+113.5</f>
        <v>6387.599999999999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>
        <v>7.8</v>
      </c>
      <c r="N19" s="23"/>
      <c r="O19" s="28"/>
      <c r="P19" s="23"/>
      <c r="Q19" s="28"/>
      <c r="R19" s="23">
        <v>21.9</v>
      </c>
      <c r="S19" s="27">
        <v>1200</v>
      </c>
      <c r="T19" s="27">
        <v>1240</v>
      </c>
      <c r="U19" s="27"/>
      <c r="V19" s="23"/>
      <c r="W19" s="27"/>
      <c r="X19" s="27">
        <v>2979.5</v>
      </c>
      <c r="Y19" s="27"/>
      <c r="Z19" s="23"/>
      <c r="AA19" s="23"/>
      <c r="AB19" s="23"/>
      <c r="AC19" s="23"/>
      <c r="AD19" s="28">
        <f t="shared" si="1"/>
        <v>5627.3</v>
      </c>
      <c r="AE19" s="28">
        <f t="shared" si="3"/>
        <v>8524.400000000001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>
        <v>3.8</v>
      </c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>
        <v>2.4</v>
      </c>
      <c r="Y20" s="27"/>
      <c r="Z20" s="23"/>
      <c r="AA20" s="23"/>
      <c r="AB20" s="23"/>
      <c r="AC20" s="23"/>
      <c r="AD20" s="28">
        <f t="shared" si="1"/>
        <v>20.9</v>
      </c>
      <c r="AE20" s="28">
        <f t="shared" si="3"/>
        <v>23.800000000000004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351.1000000000031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>M15-M16-M17-M18-M19-M20-M21</f>
        <v>-3.375077994860476E-14</v>
      </c>
      <c r="N22" s="23">
        <f t="shared" si="4"/>
        <v>0</v>
      </c>
      <c r="O22" s="23">
        <f t="shared" si="4"/>
        <v>2</v>
      </c>
      <c r="P22" s="23">
        <f t="shared" si="4"/>
        <v>0</v>
      </c>
      <c r="Q22" s="23">
        <f t="shared" si="4"/>
        <v>0</v>
      </c>
      <c r="R22" s="23">
        <f t="shared" si="4"/>
        <v>11.399999999999956</v>
      </c>
      <c r="S22" s="23">
        <f t="shared" si="4"/>
        <v>22.299999999999955</v>
      </c>
      <c r="T22" s="23">
        <f t="shared" si="4"/>
        <v>0</v>
      </c>
      <c r="U22" s="23">
        <f t="shared" si="4"/>
        <v>45.89999999999927</v>
      </c>
      <c r="V22" s="23">
        <f t="shared" si="4"/>
        <v>193.5</v>
      </c>
      <c r="W22" s="23">
        <f t="shared" si="4"/>
        <v>145.60000000000002</v>
      </c>
      <c r="X22" s="23">
        <f t="shared" si="4"/>
        <v>208.6999999999999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753.4999999999991</v>
      </c>
      <c r="AE22" s="28">
        <f t="shared" si="3"/>
        <v>264.10000000000286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>
        <v>21.1</v>
      </c>
      <c r="K23" s="23">
        <v>254.3</v>
      </c>
      <c r="L23" s="23">
        <v>5708.9</v>
      </c>
      <c r="M23" s="23">
        <v>13.6</v>
      </c>
      <c r="N23" s="23">
        <v>52.3</v>
      </c>
      <c r="O23" s="28">
        <v>240.6</v>
      </c>
      <c r="P23" s="23">
        <v>80.7</v>
      </c>
      <c r="Q23" s="28"/>
      <c r="R23" s="28">
        <v>33</v>
      </c>
      <c r="S23" s="27">
        <v>755.8</v>
      </c>
      <c r="T23" s="27">
        <v>1338.9</v>
      </c>
      <c r="U23" s="27">
        <v>7020.4</v>
      </c>
      <c r="V23" s="23">
        <v>1402.5</v>
      </c>
      <c r="W23" s="27">
        <v>56.7</v>
      </c>
      <c r="X23" s="27">
        <v>1687</v>
      </c>
      <c r="Y23" s="27"/>
      <c r="Z23" s="23"/>
      <c r="AA23" s="23"/>
      <c r="AB23" s="23"/>
      <c r="AC23" s="23"/>
      <c r="AD23" s="28">
        <f t="shared" si="1"/>
        <v>28197.400000000005</v>
      </c>
      <c r="AE23" s="28">
        <f t="shared" si="3"/>
        <v>5124.199999999993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>
        <v>5708.9</v>
      </c>
      <c r="M24" s="23"/>
      <c r="N24" s="23"/>
      <c r="O24" s="28"/>
      <c r="P24" s="23"/>
      <c r="Q24" s="28"/>
      <c r="R24" s="23"/>
      <c r="S24" s="27"/>
      <c r="T24" s="27"/>
      <c r="U24" s="27">
        <v>6491</v>
      </c>
      <c r="V24" s="23">
        <v>1036.7</v>
      </c>
      <c r="W24" s="27">
        <v>3.4</v>
      </c>
      <c r="X24" s="27"/>
      <c r="Y24" s="27"/>
      <c r="Z24" s="23"/>
      <c r="AA24" s="23"/>
      <c r="AB24" s="23"/>
      <c r="AC24" s="23"/>
      <c r="AD24" s="28">
        <f t="shared" si="1"/>
        <v>21716.4</v>
      </c>
      <c r="AE24" s="28">
        <f t="shared" si="3"/>
        <v>6.099999999998545</v>
      </c>
      <c r="AF24" s="6"/>
    </row>
    <row r="25" spans="1:31" ht="15.75">
      <c r="A25" s="3" t="s">
        <v>3</v>
      </c>
      <c r="B25" s="23">
        <f>569.8-133.7+47.7</f>
        <v>483.79999999999995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>
        <v>200</v>
      </c>
      <c r="L25" s="23"/>
      <c r="M25" s="23"/>
      <c r="N25" s="23"/>
      <c r="O25" s="28"/>
      <c r="P25" s="23"/>
      <c r="Q25" s="28"/>
      <c r="R25" s="23"/>
      <c r="S25" s="27"/>
      <c r="T25" s="27">
        <v>413</v>
      </c>
      <c r="U25" s="27"/>
      <c r="V25" s="23"/>
      <c r="W25" s="27"/>
      <c r="X25" s="27">
        <v>462</v>
      </c>
      <c r="Y25" s="27"/>
      <c r="Z25" s="23"/>
      <c r="AA25" s="23"/>
      <c r="AB25" s="23"/>
      <c r="AC25" s="23"/>
      <c r="AD25" s="28">
        <f t="shared" si="1"/>
        <v>1169.4</v>
      </c>
      <c r="AE25" s="28">
        <f t="shared" si="3"/>
        <v>689.3999999999999</v>
      </c>
    </row>
    <row r="26" spans="1:31" ht="15.75">
      <c r="A26" s="3" t="s">
        <v>1</v>
      </c>
      <c r="B26" s="23">
        <f>223+40</f>
        <v>263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>
        <v>13.6</v>
      </c>
      <c r="N26" s="23"/>
      <c r="O26" s="28"/>
      <c r="P26" s="23">
        <v>80.7</v>
      </c>
      <c r="Q26" s="28"/>
      <c r="R26" s="23"/>
      <c r="S26" s="27">
        <v>12.8</v>
      </c>
      <c r="T26" s="27">
        <v>47.1</v>
      </c>
      <c r="U26" s="27"/>
      <c r="V26" s="23"/>
      <c r="W26" s="27">
        <v>47.1</v>
      </c>
      <c r="X26" s="27"/>
      <c r="Y26" s="27"/>
      <c r="Z26" s="23"/>
      <c r="AA26" s="23"/>
      <c r="AB26" s="23"/>
      <c r="AC26" s="23"/>
      <c r="AD26" s="28">
        <f t="shared" si="1"/>
        <v>302.5</v>
      </c>
      <c r="AE26" s="28">
        <f t="shared" si="3"/>
        <v>0.30000000000001137</v>
      </c>
    </row>
    <row r="27" spans="1:31" ht="15.75">
      <c r="A27" s="3" t="s">
        <v>2</v>
      </c>
      <c r="B27" s="23">
        <f>3819.1-99.9-43.9</f>
        <v>3675.2999999999997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>
        <v>550</v>
      </c>
      <c r="T27" s="27">
        <v>852</v>
      </c>
      <c r="U27" s="27"/>
      <c r="V27" s="23"/>
      <c r="W27" s="27"/>
      <c r="X27" s="27">
        <v>1223.8</v>
      </c>
      <c r="Y27" s="27"/>
      <c r="Z27" s="23"/>
      <c r="AA27" s="23"/>
      <c r="AB27" s="23"/>
      <c r="AC27" s="23"/>
      <c r="AD27" s="28">
        <f t="shared" si="1"/>
        <v>2951.6</v>
      </c>
      <c r="AE27" s="28">
        <f t="shared" si="3"/>
        <v>3779.1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>
        <v>54.3</v>
      </c>
      <c r="L28" s="23"/>
      <c r="M28" s="23"/>
      <c r="N28" s="23">
        <v>52.3</v>
      </c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</v>
      </c>
      <c r="AE28" s="28">
        <f t="shared" si="3"/>
        <v>19.69999999999999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1427.8000000000009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21.1</v>
      </c>
      <c r="K30" s="23">
        <f t="shared" si="5"/>
        <v>1.4210854715202004E-14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240.6</v>
      </c>
      <c r="P30" s="23">
        <f t="shared" si="5"/>
        <v>0</v>
      </c>
      <c r="Q30" s="23">
        <f t="shared" si="5"/>
        <v>0</v>
      </c>
      <c r="R30" s="23">
        <f t="shared" si="5"/>
        <v>33</v>
      </c>
      <c r="S30" s="23">
        <f t="shared" si="5"/>
        <v>193</v>
      </c>
      <c r="T30" s="23">
        <f t="shared" si="5"/>
        <v>26.800000000000068</v>
      </c>
      <c r="U30" s="23">
        <f t="shared" si="5"/>
        <v>529.3999999999996</v>
      </c>
      <c r="V30" s="23">
        <f t="shared" si="5"/>
        <v>365.79999999999995</v>
      </c>
      <c r="W30" s="23">
        <f t="shared" si="5"/>
        <v>6.200000000000003</v>
      </c>
      <c r="X30" s="23">
        <f t="shared" si="5"/>
        <v>1.2000000000000455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1943.499999999999</v>
      </c>
      <c r="AE30" s="28">
        <f>AE23-AE24-AE25-AE26-AE27-AE28-AE29</f>
        <v>629.5999999999951</v>
      </c>
    </row>
    <row r="31" spans="1:31" ht="15" customHeight="1">
      <c r="A31" s="4" t="s">
        <v>8</v>
      </c>
      <c r="B31" s="23">
        <f>165.3+35</f>
        <v>200.3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>
        <v>53.5</v>
      </c>
      <c r="M31" s="23"/>
      <c r="N31" s="23"/>
      <c r="O31" s="28">
        <v>3.5</v>
      </c>
      <c r="P31" s="23"/>
      <c r="Q31" s="28"/>
      <c r="R31" s="23">
        <v>1.2</v>
      </c>
      <c r="S31" s="27">
        <v>41.6</v>
      </c>
      <c r="T31" s="27">
        <v>26.2</v>
      </c>
      <c r="U31" s="27">
        <v>82.1</v>
      </c>
      <c r="V31" s="27">
        <v>18.8</v>
      </c>
      <c r="W31" s="27">
        <v>72.7</v>
      </c>
      <c r="X31" s="27">
        <v>1</v>
      </c>
      <c r="Y31" s="27"/>
      <c r="Z31" s="23"/>
      <c r="AA31" s="23"/>
      <c r="AB31" s="23"/>
      <c r="AC31" s="23"/>
      <c r="AD31" s="28">
        <f t="shared" si="1"/>
        <v>300.6</v>
      </c>
      <c r="AE31" s="28">
        <f aca="true" t="shared" si="6" ref="AE31:AE36">B31+C31-AD31</f>
        <v>21.100000000000023</v>
      </c>
    </row>
    <row r="32" spans="1:31" ht="15.75">
      <c r="A32" s="3" t="s">
        <v>5</v>
      </c>
      <c r="B32" s="23">
        <f>101.7+22.6</f>
        <v>124.30000000000001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>
        <v>52.8</v>
      </c>
      <c r="M32" s="23"/>
      <c r="N32" s="23"/>
      <c r="O32" s="23"/>
      <c r="P32" s="23"/>
      <c r="Q32" s="28"/>
      <c r="R32" s="23"/>
      <c r="S32" s="27"/>
      <c r="T32" s="27"/>
      <c r="U32" s="27">
        <v>77.1</v>
      </c>
      <c r="V32" s="27">
        <v>4</v>
      </c>
      <c r="W32" s="27"/>
      <c r="X32" s="27"/>
      <c r="Y32" s="27"/>
      <c r="Z32" s="23"/>
      <c r="AA32" s="23"/>
      <c r="AB32" s="23"/>
      <c r="AC32" s="23"/>
      <c r="AD32" s="28">
        <f t="shared" si="1"/>
        <v>133.89999999999998</v>
      </c>
      <c r="AE32" s="28">
        <f t="shared" si="6"/>
        <v>11.900000000000034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60.7-22.6</f>
        <v>38.1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>
        <v>41.6</v>
      </c>
      <c r="T34" s="27">
        <v>5.1</v>
      </c>
      <c r="U34" s="23"/>
      <c r="V34" s="27"/>
      <c r="W34" s="27">
        <v>72.7</v>
      </c>
      <c r="X34" s="27">
        <v>1</v>
      </c>
      <c r="Y34" s="27"/>
      <c r="Z34" s="23"/>
      <c r="AA34" s="23"/>
      <c r="AB34" s="23"/>
      <c r="AC34" s="23"/>
      <c r="AD34" s="28">
        <f t="shared" si="1"/>
        <v>120.4</v>
      </c>
      <c r="AE34" s="28">
        <f t="shared" si="6"/>
        <v>2.0999999999999943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37.9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0.7000000000000028</v>
      </c>
      <c r="M37" s="23">
        <f t="shared" si="7"/>
        <v>0</v>
      </c>
      <c r="N37" s="23">
        <f t="shared" si="7"/>
        <v>0</v>
      </c>
      <c r="O37" s="23">
        <f t="shared" si="7"/>
        <v>3.5</v>
      </c>
      <c r="P37" s="23">
        <f t="shared" si="7"/>
        <v>0</v>
      </c>
      <c r="Q37" s="23">
        <f t="shared" si="7"/>
        <v>0</v>
      </c>
      <c r="R37" s="23">
        <f t="shared" si="7"/>
        <v>1.2</v>
      </c>
      <c r="S37" s="23">
        <f t="shared" si="7"/>
        <v>0</v>
      </c>
      <c r="T37" s="23">
        <f t="shared" si="7"/>
        <v>21.1</v>
      </c>
      <c r="U37" s="23">
        <f t="shared" si="7"/>
        <v>5</v>
      </c>
      <c r="V37" s="23">
        <f t="shared" si="7"/>
        <v>14.8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46.300000000000004</v>
      </c>
      <c r="AE37" s="28">
        <f>AE31-AE32-AE34-AE36-AE33-AE35</f>
        <v>7.099999999999994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>
        <v>197.2</v>
      </c>
      <c r="L38" s="23"/>
      <c r="M38" s="23"/>
      <c r="N38" s="23"/>
      <c r="O38" s="28">
        <v>0.1</v>
      </c>
      <c r="P38" s="23">
        <v>4.4</v>
      </c>
      <c r="Q38" s="28"/>
      <c r="R38" s="28"/>
      <c r="S38" s="27">
        <v>32.3</v>
      </c>
      <c r="T38" s="27"/>
      <c r="U38" s="27">
        <v>9.9</v>
      </c>
      <c r="V38" s="23">
        <v>331.1</v>
      </c>
      <c r="W38" s="27">
        <v>94.1</v>
      </c>
      <c r="X38" s="27">
        <v>9.2</v>
      </c>
      <c r="Y38" s="27"/>
      <c r="Z38" s="23"/>
      <c r="AA38" s="23"/>
      <c r="AB38" s="23"/>
      <c r="AC38" s="23"/>
      <c r="AD38" s="28">
        <f t="shared" si="1"/>
        <v>686.8000000000001</v>
      </c>
      <c r="AE38" s="28">
        <f aca="true" t="shared" si="8" ref="AE38:AE43">B38+C38-AD38</f>
        <v>89.29999999999995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>
        <v>197.2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284.7</v>
      </c>
      <c r="W39" s="27"/>
      <c r="X39" s="27"/>
      <c r="Y39" s="27"/>
      <c r="Z39" s="23"/>
      <c r="AA39" s="23"/>
      <c r="AB39" s="23"/>
      <c r="AC39" s="23"/>
      <c r="AD39" s="28">
        <f t="shared" si="1"/>
        <v>481.9</v>
      </c>
      <c r="AE39" s="28">
        <f t="shared" si="8"/>
        <v>11.500000000000057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>
        <v>4.4</v>
      </c>
      <c r="Q41" s="28"/>
      <c r="R41" s="23"/>
      <c r="S41" s="27"/>
      <c r="T41" s="27"/>
      <c r="U41" s="27"/>
      <c r="V41" s="23"/>
      <c r="W41" s="27">
        <v>5</v>
      </c>
      <c r="X41" s="27"/>
      <c r="Y41" s="27"/>
      <c r="Z41" s="23"/>
      <c r="AA41" s="23"/>
      <c r="AB41" s="23"/>
      <c r="AC41" s="23"/>
      <c r="AD41" s="28">
        <f t="shared" si="1"/>
        <v>9.4</v>
      </c>
      <c r="AE41" s="28">
        <f t="shared" si="8"/>
        <v>4.4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>
        <v>32.3</v>
      </c>
      <c r="T42" s="27"/>
      <c r="U42" s="27"/>
      <c r="V42" s="23"/>
      <c r="W42" s="27">
        <v>84.5</v>
      </c>
      <c r="X42" s="27"/>
      <c r="Y42" s="27"/>
      <c r="Z42" s="23"/>
      <c r="AA42" s="23"/>
      <c r="AB42" s="23"/>
      <c r="AC42" s="23"/>
      <c r="AD42" s="28">
        <f t="shared" si="1"/>
        <v>116.8</v>
      </c>
      <c r="AE42" s="28">
        <f t="shared" si="8"/>
        <v>23.39999999999999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0.1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9.9</v>
      </c>
      <c r="V44" s="23">
        <f t="shared" si="9"/>
        <v>46.400000000000034</v>
      </c>
      <c r="W44" s="23">
        <f t="shared" si="9"/>
        <v>4.599999999999994</v>
      </c>
      <c r="X44" s="23">
        <f t="shared" si="9"/>
        <v>9.2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78.70000000000003</v>
      </c>
      <c r="AE44" s="28">
        <f>AE38-AE39-AE40-AE41-AE42-AE43</f>
        <v>49.9999999999999</v>
      </c>
    </row>
    <row r="45" spans="1:31" ht="15" customHeight="1">
      <c r="A45" s="4" t="s">
        <v>15</v>
      </c>
      <c r="B45" s="37">
        <f>477.4-51-140+4.4</f>
        <v>290.79999999999995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>
        <v>104.4</v>
      </c>
      <c r="L45" s="29"/>
      <c r="M45" s="29">
        <v>110.6</v>
      </c>
      <c r="N45" s="29">
        <v>44</v>
      </c>
      <c r="O45" s="32"/>
      <c r="P45" s="29">
        <v>10.1</v>
      </c>
      <c r="Q45" s="29"/>
      <c r="R45" s="29">
        <v>55.8</v>
      </c>
      <c r="S45" s="30">
        <f>182.4-32.3</f>
        <v>150.10000000000002</v>
      </c>
      <c r="T45" s="30">
        <v>149.4</v>
      </c>
      <c r="U45" s="29"/>
      <c r="V45" s="29">
        <v>77.9</v>
      </c>
      <c r="W45" s="30">
        <v>19.5</v>
      </c>
      <c r="X45" s="30">
        <v>112.2</v>
      </c>
      <c r="Y45" s="30"/>
      <c r="Z45" s="29"/>
      <c r="AA45" s="29"/>
      <c r="AB45" s="29"/>
      <c r="AC45" s="29"/>
      <c r="AD45" s="28">
        <f t="shared" si="1"/>
        <v>883.4000000000001</v>
      </c>
      <c r="AE45" s="28">
        <f>B45+C45-AD45</f>
        <v>691.8999999999999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437.9-51-140-1.2+4.4</f>
        <v>250.1</v>
      </c>
      <c r="C47" s="23">
        <v>1255.4</v>
      </c>
      <c r="D47" s="23">
        <v>26.6</v>
      </c>
      <c r="E47" s="23"/>
      <c r="F47" s="23">
        <v>20.1</v>
      </c>
      <c r="G47" s="23"/>
      <c r="H47" s="23"/>
      <c r="I47" s="23"/>
      <c r="J47" s="27"/>
      <c r="K47" s="23">
        <v>104.1</v>
      </c>
      <c r="L47" s="23"/>
      <c r="M47" s="23">
        <v>110.4</v>
      </c>
      <c r="N47" s="23">
        <v>43.6</v>
      </c>
      <c r="O47" s="28"/>
      <c r="P47" s="23">
        <v>10</v>
      </c>
      <c r="Q47" s="23"/>
      <c r="R47" s="23">
        <v>55.1</v>
      </c>
      <c r="S47" s="27">
        <v>112.6</v>
      </c>
      <c r="T47" s="27">
        <v>149.4</v>
      </c>
      <c r="U47" s="23"/>
      <c r="V47" s="23">
        <v>75.2</v>
      </c>
      <c r="W47" s="27">
        <v>18.2</v>
      </c>
      <c r="X47" s="27"/>
      <c r="Y47" s="27"/>
      <c r="Z47" s="23"/>
      <c r="AA47" s="23"/>
      <c r="AB47" s="23"/>
      <c r="AC47" s="23"/>
      <c r="AD47" s="28">
        <f t="shared" si="1"/>
        <v>725.3000000000002</v>
      </c>
      <c r="AE47" s="28">
        <f>B47+C47-AD47</f>
        <v>780.1999999999998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v>4.1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4.1</v>
      </c>
      <c r="AE48" s="28">
        <f>B48+C48-AD48</f>
        <v>215.10000000000002</v>
      </c>
    </row>
    <row r="49" spans="1:31" ht="15.75">
      <c r="A49" s="64" t="s">
        <v>26</v>
      </c>
      <c r="B49" s="23">
        <f aca="true" t="shared" si="10" ref="B49:AB49">B45-B46-B47</f>
        <v>40.69999999999996</v>
      </c>
      <c r="C49" s="23">
        <f t="shared" si="10"/>
        <v>29.09999999999991</v>
      </c>
      <c r="D49" s="23">
        <f t="shared" si="10"/>
        <v>0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0.30000000000001137</v>
      </c>
      <c r="L49" s="23">
        <f t="shared" si="10"/>
        <v>0</v>
      </c>
      <c r="M49" s="23">
        <f t="shared" si="10"/>
        <v>0.19999999999998863</v>
      </c>
      <c r="N49" s="23">
        <f t="shared" si="10"/>
        <v>0.3999999999999986</v>
      </c>
      <c r="O49" s="23">
        <f t="shared" si="10"/>
        <v>0</v>
      </c>
      <c r="P49" s="23">
        <f t="shared" si="10"/>
        <v>0.09999999999999964</v>
      </c>
      <c r="Q49" s="23">
        <f t="shared" si="10"/>
        <v>0</v>
      </c>
      <c r="R49" s="23">
        <f t="shared" si="10"/>
        <v>0.6999999999999957</v>
      </c>
      <c r="S49" s="23">
        <f t="shared" si="10"/>
        <v>37.50000000000003</v>
      </c>
      <c r="T49" s="23">
        <f t="shared" si="10"/>
        <v>0</v>
      </c>
      <c r="U49" s="23">
        <f t="shared" si="10"/>
        <v>0</v>
      </c>
      <c r="V49" s="23">
        <f t="shared" si="10"/>
        <v>2.700000000000003</v>
      </c>
      <c r="W49" s="23">
        <f t="shared" si="10"/>
        <v>1.3000000000000007</v>
      </c>
      <c r="X49" s="23">
        <f t="shared" si="10"/>
        <v>112.2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158.10000000000002</v>
      </c>
      <c r="AE49" s="28">
        <f>AE45-AE47-AE46</f>
        <v>-88.29999999999995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>
        <v>70</v>
      </c>
      <c r="M50" s="23"/>
      <c r="N50" s="23"/>
      <c r="O50" s="28">
        <v>106.2</v>
      </c>
      <c r="P50" s="23">
        <v>100</v>
      </c>
      <c r="Q50" s="23"/>
      <c r="R50" s="23">
        <v>300</v>
      </c>
      <c r="S50" s="27"/>
      <c r="T50" s="27">
        <v>300</v>
      </c>
      <c r="U50" s="27">
        <v>200</v>
      </c>
      <c r="V50" s="23">
        <v>1189.8</v>
      </c>
      <c r="W50" s="27">
        <v>1023.6</v>
      </c>
      <c r="X50" s="27">
        <v>1158</v>
      </c>
      <c r="Y50" s="27"/>
      <c r="Z50" s="23"/>
      <c r="AA50" s="23"/>
      <c r="AB50" s="23"/>
      <c r="AC50" s="23"/>
      <c r="AD50" s="28">
        <f t="shared" si="1"/>
        <v>5430.700000000001</v>
      </c>
      <c r="AE50" s="28">
        <f aca="true" t="shared" si="11" ref="AE50:AE56">B50+C50-AD50</f>
        <v>4663.9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>
        <v>41.2</v>
      </c>
      <c r="L51" s="23">
        <v>1181.7</v>
      </c>
      <c r="M51" s="23">
        <v>195</v>
      </c>
      <c r="N51" s="23">
        <v>139.2</v>
      </c>
      <c r="O51" s="28">
        <v>30.3</v>
      </c>
      <c r="P51" s="23"/>
      <c r="Q51" s="28"/>
      <c r="R51" s="23"/>
      <c r="S51" s="27">
        <v>250</v>
      </c>
      <c r="T51" s="27">
        <v>323.7</v>
      </c>
      <c r="U51" s="27">
        <v>1129.7</v>
      </c>
      <c r="V51" s="23">
        <v>65.2</v>
      </c>
      <c r="W51" s="27">
        <v>11.2</v>
      </c>
      <c r="X51" s="27">
        <v>275.9</v>
      </c>
      <c r="Y51" s="27"/>
      <c r="Z51" s="23"/>
      <c r="AA51" s="23"/>
      <c r="AB51" s="23"/>
      <c r="AC51" s="23"/>
      <c r="AD51" s="28">
        <f t="shared" si="1"/>
        <v>3859.6</v>
      </c>
      <c r="AE51" s="23">
        <f t="shared" si="11"/>
        <v>318.7999999999997</v>
      </c>
      <c r="AF51" s="6"/>
    </row>
    <row r="52" spans="1:32" ht="15.75">
      <c r="A52" s="3" t="s">
        <v>5</v>
      </c>
      <c r="B52" s="23">
        <f>1677.1+89.3</f>
        <v>1766.3999999999999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>
        <v>1164.4</v>
      </c>
      <c r="M52" s="23">
        <v>68.2</v>
      </c>
      <c r="N52" s="23"/>
      <c r="O52" s="28"/>
      <c r="P52" s="23"/>
      <c r="Q52" s="28"/>
      <c r="R52" s="23"/>
      <c r="S52" s="27"/>
      <c r="T52" s="27"/>
      <c r="U52" s="27">
        <v>1109.4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2342</v>
      </c>
      <c r="AE52" s="23">
        <f t="shared" si="11"/>
        <v>9.099999999999909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309.8-2.2-75.6</f>
        <v>232.00000000000003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>
        <v>0.1</v>
      </c>
      <c r="N54" s="23"/>
      <c r="O54" s="28"/>
      <c r="P54" s="23"/>
      <c r="Q54" s="28"/>
      <c r="R54" s="23"/>
      <c r="S54" s="27"/>
      <c r="T54" s="27">
        <v>290.1</v>
      </c>
      <c r="U54" s="27"/>
      <c r="V54" s="23"/>
      <c r="W54" s="27">
        <v>4.9</v>
      </c>
      <c r="X54" s="27">
        <v>264.8</v>
      </c>
      <c r="Y54" s="27"/>
      <c r="Z54" s="23"/>
      <c r="AA54" s="23"/>
      <c r="AB54" s="23"/>
      <c r="AC54" s="23"/>
      <c r="AD54" s="28">
        <f t="shared" si="1"/>
        <v>568.4000000000001</v>
      </c>
      <c r="AE54" s="23">
        <f t="shared" si="11"/>
        <v>283.69999999999993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>
        <v>3.4</v>
      </c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746.1000000000003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41.2</v>
      </c>
      <c r="L57" s="23">
        <f t="shared" si="12"/>
        <v>17.299999999999955</v>
      </c>
      <c r="M57" s="23">
        <f t="shared" si="12"/>
        <v>126.7</v>
      </c>
      <c r="N57" s="23">
        <f t="shared" si="12"/>
        <v>135.79999999999998</v>
      </c>
      <c r="O57" s="23">
        <f t="shared" si="12"/>
        <v>30.3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250</v>
      </c>
      <c r="T57" s="23">
        <f t="shared" si="12"/>
        <v>33.599999999999966</v>
      </c>
      <c r="U57" s="23">
        <f t="shared" si="12"/>
        <v>20.299999999999955</v>
      </c>
      <c r="V57" s="23">
        <f t="shared" si="12"/>
        <v>65.2</v>
      </c>
      <c r="W57" s="23">
        <f t="shared" si="12"/>
        <v>6.299999999999999</v>
      </c>
      <c r="X57" s="23">
        <f t="shared" si="12"/>
        <v>11.099999999999966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945.7999999999998</v>
      </c>
      <c r="AE57" s="23">
        <f>AE51-AE52-AE54-AE56-AE53-AE55</f>
        <v>25.999999999999886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>
        <v>35.7</v>
      </c>
      <c r="T58" s="27"/>
      <c r="U58" s="27"/>
      <c r="V58" s="23">
        <v>34</v>
      </c>
      <c r="W58" s="27"/>
      <c r="X58" s="27">
        <v>7.9</v>
      </c>
      <c r="Y58" s="27"/>
      <c r="Z58" s="23"/>
      <c r="AA58" s="23"/>
      <c r="AB58" s="23"/>
      <c r="AC58" s="23"/>
      <c r="AD58" s="28">
        <f aca="true" t="shared" si="13" ref="AD58:AD88">SUM(D58:AB58)</f>
        <v>98.80000000000001</v>
      </c>
      <c r="AE58" s="23">
        <f aca="true" t="shared" si="14" ref="AE58:AE64">B58+C58-AD58</f>
        <v>46.99999999999997</v>
      </c>
    </row>
    <row r="59" spans="1:31" ht="15" customHeight="1">
      <c r="A59" s="4" t="s">
        <v>11</v>
      </c>
      <c r="B59" s="23">
        <f>1063-35</f>
        <v>1028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>
        <v>274.8</v>
      </c>
      <c r="M59" s="23">
        <v>14.1</v>
      </c>
      <c r="N59" s="23">
        <v>68.4</v>
      </c>
      <c r="O59" s="28"/>
      <c r="P59" s="23">
        <v>5.4</v>
      </c>
      <c r="Q59" s="28"/>
      <c r="R59" s="23"/>
      <c r="S59" s="27">
        <v>96.6</v>
      </c>
      <c r="T59" s="27">
        <v>107.3</v>
      </c>
      <c r="U59" s="27">
        <v>146.6</v>
      </c>
      <c r="V59" s="23">
        <f>97.4-5.3</f>
        <v>92.10000000000001</v>
      </c>
      <c r="W59" s="27">
        <v>565.4</v>
      </c>
      <c r="X59" s="27">
        <v>76.8</v>
      </c>
      <c r="Y59" s="27"/>
      <c r="Z59" s="23"/>
      <c r="AA59" s="23"/>
      <c r="AB59" s="23"/>
      <c r="AC59" s="23"/>
      <c r="AD59" s="28">
        <f t="shared" si="13"/>
        <v>1484.5</v>
      </c>
      <c r="AE59" s="23">
        <f t="shared" si="14"/>
        <v>146.20000000000005</v>
      </c>
    </row>
    <row r="60" spans="1:32" ht="15.75">
      <c r="A60" s="3" t="s">
        <v>5</v>
      </c>
      <c r="B60" s="23">
        <f>621.2+171.8</f>
        <v>793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>
        <v>274.8</v>
      </c>
      <c r="M60" s="23"/>
      <c r="N60" s="23"/>
      <c r="O60" s="28"/>
      <c r="P60" s="23"/>
      <c r="Q60" s="28"/>
      <c r="R60" s="23"/>
      <c r="S60" s="27"/>
      <c r="T60" s="27"/>
      <c r="U60" s="27">
        <v>25.1</v>
      </c>
      <c r="V60" s="23"/>
      <c r="W60" s="27">
        <v>489.2</v>
      </c>
      <c r="X60" s="27"/>
      <c r="Y60" s="27"/>
      <c r="Z60" s="23"/>
      <c r="AA60" s="23"/>
      <c r="AB60" s="23"/>
      <c r="AC60" s="23"/>
      <c r="AD60" s="28">
        <f t="shared" si="13"/>
        <v>789.1</v>
      </c>
      <c r="AE60" s="23">
        <f t="shared" si="14"/>
        <v>7.100000000000023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2.8</v>
      </c>
      <c r="T61" s="27"/>
      <c r="U61" s="27"/>
      <c r="V61" s="23"/>
      <c r="W61" s="27">
        <v>33.6</v>
      </c>
      <c r="X61" s="27"/>
      <c r="Y61" s="27"/>
      <c r="Z61" s="23"/>
      <c r="AA61" s="23"/>
      <c r="AB61" s="23"/>
      <c r="AC61" s="23"/>
      <c r="AD61" s="28">
        <f t="shared" si="13"/>
        <v>36.4</v>
      </c>
      <c r="AE61" s="23">
        <f t="shared" si="14"/>
        <v>-33.5</v>
      </c>
      <c r="AF61" s="6"/>
    </row>
    <row r="62" spans="1:32" ht="15.75">
      <c r="A62" s="3" t="s">
        <v>1</v>
      </c>
      <c r="B62" s="23">
        <f>35.2-15</f>
        <v>20.200000000000003</v>
      </c>
      <c r="C62" s="23">
        <f>94.4-50</f>
        <v>44.400000000000006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>
        <v>12.5</v>
      </c>
      <c r="N62" s="23"/>
      <c r="O62" s="28"/>
      <c r="P62" s="23"/>
      <c r="Q62" s="28"/>
      <c r="R62" s="23"/>
      <c r="S62" s="27">
        <v>12.3</v>
      </c>
      <c r="T62" s="27">
        <v>0.3</v>
      </c>
      <c r="U62" s="27"/>
      <c r="V62" s="23"/>
      <c r="W62" s="27">
        <v>10.8</v>
      </c>
      <c r="X62" s="27">
        <v>0.3</v>
      </c>
      <c r="Y62" s="27"/>
      <c r="Z62" s="23"/>
      <c r="AA62" s="23"/>
      <c r="AB62" s="23"/>
      <c r="AC62" s="23"/>
      <c r="AD62" s="28">
        <f t="shared" si="13"/>
        <v>38.9</v>
      </c>
      <c r="AE62" s="23">
        <f t="shared" si="14"/>
        <v>25.70000000000001</v>
      </c>
      <c r="AF62" s="6"/>
    </row>
    <row r="63" spans="1:31" ht="15.75">
      <c r="A63" s="3" t="s">
        <v>2</v>
      </c>
      <c r="B63" s="23">
        <f>133.9-59.8</f>
        <v>74.10000000000001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>
        <v>1.6</v>
      </c>
      <c r="N63" s="23"/>
      <c r="O63" s="28"/>
      <c r="P63" s="23"/>
      <c r="Q63" s="23"/>
      <c r="R63" s="23"/>
      <c r="S63" s="27">
        <v>51.2</v>
      </c>
      <c r="T63" s="27"/>
      <c r="U63" s="27"/>
      <c r="V63" s="23"/>
      <c r="W63" s="27"/>
      <c r="X63" s="27">
        <v>74</v>
      </c>
      <c r="Y63" s="27"/>
      <c r="Z63" s="23"/>
      <c r="AA63" s="23"/>
      <c r="AB63" s="23"/>
      <c r="AC63" s="23"/>
      <c r="AD63" s="28">
        <f t="shared" si="13"/>
        <v>130.8</v>
      </c>
      <c r="AE63" s="23">
        <f t="shared" si="14"/>
        <v>64.1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140.7</v>
      </c>
      <c r="C65" s="23">
        <f t="shared" si="15"/>
        <v>431.4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68.4</v>
      </c>
      <c r="O65" s="23">
        <f t="shared" si="15"/>
        <v>0</v>
      </c>
      <c r="P65" s="23">
        <f t="shared" si="15"/>
        <v>5.4</v>
      </c>
      <c r="Q65" s="23">
        <f t="shared" si="15"/>
        <v>0</v>
      </c>
      <c r="R65" s="23">
        <f t="shared" si="15"/>
        <v>0</v>
      </c>
      <c r="S65" s="23">
        <f t="shared" si="15"/>
        <v>30.299999999999994</v>
      </c>
      <c r="T65" s="23">
        <f t="shared" si="15"/>
        <v>107</v>
      </c>
      <c r="U65" s="23">
        <f t="shared" si="15"/>
        <v>121.5</v>
      </c>
      <c r="V65" s="23">
        <f t="shared" si="15"/>
        <v>92.10000000000001</v>
      </c>
      <c r="W65" s="23">
        <f t="shared" si="15"/>
        <v>31.79999999999999</v>
      </c>
      <c r="X65" s="23">
        <f t="shared" si="15"/>
        <v>2.4999999999999973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489.3</v>
      </c>
      <c r="AE65" s="23">
        <f>AE59-AE60-AE63-AE64-AE62-AE61</f>
        <v>82.80000000000001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21.9</v>
      </c>
      <c r="U66" s="23">
        <v>275.9</v>
      </c>
      <c r="V66" s="27"/>
      <c r="W66" s="27">
        <v>101.7</v>
      </c>
      <c r="X66" s="27">
        <v>76.9</v>
      </c>
      <c r="Y66" s="27"/>
      <c r="Z66" s="23"/>
      <c r="AA66" s="23"/>
      <c r="AB66" s="23"/>
      <c r="AC66" s="23"/>
      <c r="AD66" s="28">
        <f t="shared" si="13"/>
        <v>476.4</v>
      </c>
      <c r="AE66" s="31">
        <f aca="true" t="shared" si="16" ref="AE66:AE78">B66+C66-AD66</f>
        <v>3.400000000000034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>
        <v>2.7</v>
      </c>
      <c r="T67" s="27"/>
      <c r="U67" s="23"/>
      <c r="V67" s="27">
        <v>2.7</v>
      </c>
      <c r="W67" s="27"/>
      <c r="X67" s="27"/>
      <c r="Y67" s="27"/>
      <c r="Z67" s="23"/>
      <c r="AA67" s="23"/>
      <c r="AB67" s="23"/>
      <c r="AC67" s="23"/>
      <c r="AD67" s="28">
        <f t="shared" si="13"/>
        <v>10.899999999999999</v>
      </c>
      <c r="AE67" s="31">
        <f t="shared" si="16"/>
        <v>0.3000000000000025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414.2-42.8-35-4.8-50</f>
        <v>281.59999999999997</v>
      </c>
      <c r="C69" s="23">
        <f>2558.7-355.8</f>
        <v>2202.8999999999996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>
        <v>10.5</v>
      </c>
      <c r="L69" s="23">
        <v>0.2</v>
      </c>
      <c r="M69" s="23"/>
      <c r="N69" s="23">
        <v>2.9</v>
      </c>
      <c r="O69" s="23"/>
      <c r="P69" s="23">
        <v>27.5</v>
      </c>
      <c r="Q69" s="28"/>
      <c r="R69" s="23">
        <v>13.5</v>
      </c>
      <c r="S69" s="27">
        <v>312.8</v>
      </c>
      <c r="T69" s="27">
        <f>1.9+187.3</f>
        <v>189.20000000000002</v>
      </c>
      <c r="U69" s="27">
        <v>3.7</v>
      </c>
      <c r="V69" s="23">
        <v>97.9</v>
      </c>
      <c r="W69" s="27">
        <v>901.3</v>
      </c>
      <c r="X69" s="27">
        <v>40.9</v>
      </c>
      <c r="Y69" s="27"/>
      <c r="Z69" s="23"/>
      <c r="AA69" s="23"/>
      <c r="AB69" s="23"/>
      <c r="AC69" s="23"/>
      <c r="AD69" s="28">
        <f t="shared" si="13"/>
        <v>1731.7000000000003</v>
      </c>
      <c r="AE69" s="31">
        <f t="shared" si="16"/>
        <v>752.7999999999993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>
        <v>13.5</v>
      </c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>
        <v>1.1</v>
      </c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35</v>
      </c>
      <c r="AE71" s="31">
        <f t="shared" si="16"/>
        <v>508.4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>
        <v>0.7</v>
      </c>
      <c r="L72" s="29"/>
      <c r="M72" s="29"/>
      <c r="N72" s="29"/>
      <c r="O72" s="29"/>
      <c r="P72" s="29"/>
      <c r="Q72" s="32"/>
      <c r="R72" s="29"/>
      <c r="S72" s="30"/>
      <c r="T72" s="30">
        <v>10.2</v>
      </c>
      <c r="U72" s="29">
        <v>35.7</v>
      </c>
      <c r="V72" s="30">
        <v>80</v>
      </c>
      <c r="W72" s="30"/>
      <c r="X72" s="30"/>
      <c r="Y72" s="30"/>
      <c r="Z72" s="29"/>
      <c r="AA72" s="29"/>
      <c r="AB72" s="29"/>
      <c r="AC72" s="29"/>
      <c r="AD72" s="28">
        <f t="shared" si="13"/>
        <v>212.3</v>
      </c>
      <c r="AE72" s="31">
        <f t="shared" si="16"/>
        <v>611.1000000000001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35.7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58.300000000000004</v>
      </c>
      <c r="AE73" s="31">
        <f t="shared" si="16"/>
        <v>0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>
        <v>70</v>
      </c>
      <c r="W74" s="30"/>
      <c r="X74" s="30"/>
      <c r="Y74" s="30"/>
      <c r="Z74" s="29"/>
      <c r="AA74" s="29"/>
      <c r="AB74" s="29"/>
      <c r="AC74" s="29"/>
      <c r="AD74" s="28">
        <f t="shared" si="13"/>
        <v>70</v>
      </c>
      <c r="AE74" s="31">
        <f t="shared" si="16"/>
        <v>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>
        <v>10.2</v>
      </c>
      <c r="U76" s="29"/>
      <c r="V76" s="30">
        <v>0.1</v>
      </c>
      <c r="W76" s="30"/>
      <c r="X76" s="30"/>
      <c r="Y76" s="30"/>
      <c r="Z76" s="29"/>
      <c r="AA76" s="29"/>
      <c r="AB76" s="29"/>
      <c r="AC76" s="29"/>
      <c r="AD76" s="28">
        <f t="shared" si="13"/>
        <v>10.7</v>
      </c>
      <c r="AE76" s="31">
        <f t="shared" si="16"/>
        <v>0.10000000000000142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f>366.6-94</f>
        <v>272.6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306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68903.99999999999</v>
      </c>
      <c r="C90" s="43">
        <f t="shared" si="18"/>
        <v>33282.7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596.9</v>
      </c>
      <c r="K90" s="43">
        <f t="shared" si="18"/>
        <v>894.8</v>
      </c>
      <c r="L90" s="43">
        <f t="shared" si="18"/>
        <v>16396.7</v>
      </c>
      <c r="M90" s="43">
        <f t="shared" si="18"/>
        <v>865.8000000000001</v>
      </c>
      <c r="N90" s="43">
        <f t="shared" si="18"/>
        <v>839.3</v>
      </c>
      <c r="O90" s="43">
        <f t="shared" si="18"/>
        <v>398.40000000000003</v>
      </c>
      <c r="P90" s="43">
        <f t="shared" si="18"/>
        <v>492.9</v>
      </c>
      <c r="Q90" s="43">
        <f t="shared" si="18"/>
        <v>0</v>
      </c>
      <c r="R90" s="43">
        <f t="shared" si="18"/>
        <v>729.7</v>
      </c>
      <c r="S90" s="43">
        <f t="shared" si="18"/>
        <v>3272.1</v>
      </c>
      <c r="T90" s="43">
        <f t="shared" si="18"/>
        <v>3710</v>
      </c>
      <c r="U90" s="43">
        <f t="shared" si="18"/>
        <v>22668.2</v>
      </c>
      <c r="V90" s="43">
        <f t="shared" si="18"/>
        <v>5013.3</v>
      </c>
      <c r="W90" s="43">
        <f t="shared" si="18"/>
        <v>5113</v>
      </c>
      <c r="X90" s="43">
        <f>X10+X15+X23+X31+X45+X50+X51+X58+X59+X66+X68+X69+X72+X77+X78+X79+X84+X85+X86+X87+X38</f>
        <v>6814.199999999998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80043</v>
      </c>
      <c r="AE90" s="60">
        <f>AE10+AE15+AE23+AE31+AE45+AE50+AE51+AE58+AE59+AE66+AE68+AE69+AE72+AE77+AE78+AE79+AE84+AE85+AE86+AE87+AE67+AE38+AE88</f>
        <v>22143.699999999986</v>
      </c>
    </row>
    <row r="91" spans="1:31" ht="15.75">
      <c r="A91" s="3" t="s">
        <v>5</v>
      </c>
      <c r="B91" s="23">
        <f aca="true" t="shared" si="19" ref="B91:AB91">B11+B16+B24+B32+B52+B60+B70+B39+B73</f>
        <v>48526.399999999994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275.8</v>
      </c>
      <c r="K91" s="23">
        <f t="shared" si="19"/>
        <v>472</v>
      </c>
      <c r="L91" s="23">
        <f t="shared" si="19"/>
        <v>16238.399999999998</v>
      </c>
      <c r="M91" s="23">
        <f t="shared" si="19"/>
        <v>179.5</v>
      </c>
      <c r="N91" s="23">
        <f t="shared" si="19"/>
        <v>3.5</v>
      </c>
      <c r="O91" s="23">
        <f t="shared" si="19"/>
        <v>0</v>
      </c>
      <c r="P91" s="23">
        <f t="shared" si="19"/>
        <v>0.1</v>
      </c>
      <c r="Q91" s="23">
        <f t="shared" si="19"/>
        <v>0</v>
      </c>
      <c r="R91" s="23">
        <f t="shared" si="19"/>
        <v>54.8</v>
      </c>
      <c r="S91" s="23">
        <f t="shared" si="19"/>
        <v>0</v>
      </c>
      <c r="T91" s="23">
        <f t="shared" si="19"/>
        <v>0</v>
      </c>
      <c r="U91" s="23">
        <f t="shared" si="19"/>
        <v>21171.8</v>
      </c>
      <c r="V91" s="23">
        <f t="shared" si="19"/>
        <v>2441</v>
      </c>
      <c r="W91" s="23">
        <f t="shared" si="19"/>
        <v>1206.8999999999999</v>
      </c>
      <c r="X91" s="23">
        <f t="shared" si="19"/>
        <v>43.9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50602.899999999994</v>
      </c>
      <c r="AE91" s="28">
        <f>B91+C91-AD91</f>
        <v>119.90000000000146</v>
      </c>
    </row>
    <row r="92" spans="1:31" ht="15.75">
      <c r="A92" s="3" t="s">
        <v>2</v>
      </c>
      <c r="B92" s="23">
        <f aca="true" t="shared" si="20" ref="B92:X92">B12+B19+B27+B34+B54+B63+B42+B76+B71</f>
        <v>10901.099999999999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1.1</v>
      </c>
      <c r="L92" s="23">
        <f t="shared" si="20"/>
        <v>0</v>
      </c>
      <c r="M92" s="23">
        <f t="shared" si="20"/>
        <v>19.1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21.9</v>
      </c>
      <c r="S92" s="23">
        <f t="shared" si="20"/>
        <v>1908.1999999999998</v>
      </c>
      <c r="T92" s="23">
        <f t="shared" si="20"/>
        <v>2397.3999999999996</v>
      </c>
      <c r="U92" s="23">
        <f t="shared" si="20"/>
        <v>0</v>
      </c>
      <c r="V92" s="23">
        <f t="shared" si="20"/>
        <v>0.1</v>
      </c>
      <c r="W92" s="23">
        <f t="shared" si="20"/>
        <v>672.5</v>
      </c>
      <c r="X92" s="23">
        <f t="shared" si="20"/>
        <v>4546.400000000001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10122.7</v>
      </c>
      <c r="AE92" s="28">
        <f>B92+C92-AD92</f>
        <v>13328.899999999998</v>
      </c>
    </row>
    <row r="93" spans="1:31" ht="15.75">
      <c r="A93" s="3" t="s">
        <v>3</v>
      </c>
      <c r="B93" s="23">
        <f aca="true" t="shared" si="21" ref="B93:Y93">B17+B25+B40+B61+B74</f>
        <v>483.79999999999995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201.6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1.1</v>
      </c>
      <c r="S93" s="23">
        <f t="shared" si="21"/>
        <v>2.8</v>
      </c>
      <c r="T93" s="23">
        <f t="shared" si="21"/>
        <v>413</v>
      </c>
      <c r="U93" s="23">
        <f t="shared" si="21"/>
        <v>0</v>
      </c>
      <c r="V93" s="23">
        <f t="shared" si="21"/>
        <v>70</v>
      </c>
      <c r="W93" s="23">
        <f t="shared" si="21"/>
        <v>33.6</v>
      </c>
      <c r="X93" s="23">
        <f t="shared" si="21"/>
        <v>469.6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1286.1000000000001</v>
      </c>
      <c r="AE93" s="28">
        <f>B93+C93-AD93</f>
        <v>659.5999999999999</v>
      </c>
    </row>
    <row r="94" spans="1:31" ht="15.75">
      <c r="A94" s="3" t="s">
        <v>1</v>
      </c>
      <c r="B94" s="23">
        <f aca="true" t="shared" si="22" ref="B94:Y94">B18+B26+B62+B33+B41+B53+B46+B75</f>
        <v>3137.4999999999995</v>
      </c>
      <c r="C94" s="23">
        <f t="shared" si="22"/>
        <v>832.1999999999999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300</v>
      </c>
      <c r="K94" s="23">
        <f t="shared" si="22"/>
        <v>0</v>
      </c>
      <c r="L94" s="23">
        <f t="shared" si="22"/>
        <v>0</v>
      </c>
      <c r="M94" s="23">
        <f t="shared" si="22"/>
        <v>426.1</v>
      </c>
      <c r="N94" s="23">
        <f t="shared" si="22"/>
        <v>528.6</v>
      </c>
      <c r="O94" s="23">
        <f t="shared" si="22"/>
        <v>0</v>
      </c>
      <c r="P94" s="23">
        <f t="shared" si="22"/>
        <v>332.09999999999997</v>
      </c>
      <c r="Q94" s="23">
        <f t="shared" si="22"/>
        <v>0</v>
      </c>
      <c r="R94" s="23">
        <f t="shared" si="22"/>
        <v>244.3</v>
      </c>
      <c r="S94" s="23">
        <f t="shared" si="22"/>
        <v>240.40000000000003</v>
      </c>
      <c r="T94" s="23">
        <f t="shared" si="22"/>
        <v>47.4</v>
      </c>
      <c r="U94" s="23">
        <f t="shared" si="22"/>
        <v>118.9</v>
      </c>
      <c r="V94" s="23">
        <f t="shared" si="22"/>
        <v>0</v>
      </c>
      <c r="W94" s="23">
        <f t="shared" si="22"/>
        <v>792.6999999999999</v>
      </c>
      <c r="X94" s="23">
        <f t="shared" si="22"/>
        <v>70.8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3842.6000000000004</v>
      </c>
      <c r="AE94" s="28">
        <f>B94+C94-AD94</f>
        <v>127.099999999999</v>
      </c>
    </row>
    <row r="95" spans="1:31" ht="15.75">
      <c r="A95" s="3" t="s">
        <v>17</v>
      </c>
      <c r="B95" s="23">
        <f aca="true" t="shared" si="23" ref="B95:AB95">B20+B28+B47+B35+B55+B13</f>
        <v>349.29999999999995</v>
      </c>
      <c r="C95" s="23">
        <f t="shared" si="23"/>
        <v>1338</v>
      </c>
      <c r="D95" s="23">
        <f t="shared" si="23"/>
        <v>26.6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158.39999999999998</v>
      </c>
      <c r="L95" s="23">
        <f t="shared" si="23"/>
        <v>0</v>
      </c>
      <c r="M95" s="23">
        <f t="shared" si="23"/>
        <v>114.2</v>
      </c>
      <c r="N95" s="23">
        <f t="shared" si="23"/>
        <v>99.30000000000001</v>
      </c>
      <c r="O95" s="23">
        <f t="shared" si="23"/>
        <v>0</v>
      </c>
      <c r="P95" s="23">
        <f t="shared" si="23"/>
        <v>10</v>
      </c>
      <c r="Q95" s="23">
        <f t="shared" si="23"/>
        <v>0</v>
      </c>
      <c r="R95" s="23">
        <f t="shared" si="23"/>
        <v>55.1</v>
      </c>
      <c r="S95" s="23">
        <f t="shared" si="23"/>
        <v>112.6</v>
      </c>
      <c r="T95" s="23">
        <f t="shared" si="23"/>
        <v>149.4</v>
      </c>
      <c r="U95" s="23">
        <f t="shared" si="23"/>
        <v>0</v>
      </c>
      <c r="V95" s="23">
        <f t="shared" si="23"/>
        <v>75.2</v>
      </c>
      <c r="W95" s="23">
        <f t="shared" si="23"/>
        <v>18.2</v>
      </c>
      <c r="X95" s="23">
        <f t="shared" si="23"/>
        <v>2.4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863.6</v>
      </c>
      <c r="AE95" s="28">
        <f>B95+C95-AD95</f>
        <v>823.6999999999999</v>
      </c>
    </row>
    <row r="96" spans="1:31" ht="12.75">
      <c r="A96" s="1" t="s">
        <v>72</v>
      </c>
      <c r="B96" s="2">
        <f>B90-B91-B92-B93-B94-B95</f>
        <v>5505.899999999993</v>
      </c>
      <c r="C96" s="2">
        <f aca="true" t="shared" si="24" ref="C96:AE96">C90-C91-C92-C93-C94-C95</f>
        <v>14903.699999999993</v>
      </c>
      <c r="D96" s="2">
        <f t="shared" si="24"/>
        <v>910.5000000000003</v>
      </c>
      <c r="E96" s="2">
        <f t="shared" si="24"/>
        <v>100.19999999999999</v>
      </c>
      <c r="F96" s="2">
        <f t="shared" si="24"/>
        <v>334.09999999999997</v>
      </c>
      <c r="G96" s="2">
        <f t="shared" si="24"/>
        <v>350.59999999999854</v>
      </c>
      <c r="H96" s="2">
        <f t="shared" si="24"/>
        <v>131.49999999999994</v>
      </c>
      <c r="I96" s="2">
        <f t="shared" si="24"/>
        <v>435.1000000000001</v>
      </c>
      <c r="J96" s="2">
        <f t="shared" si="24"/>
        <v>21.099999999999966</v>
      </c>
      <c r="K96" s="2">
        <f t="shared" si="24"/>
        <v>61.69999999999996</v>
      </c>
      <c r="L96" s="2">
        <f t="shared" si="24"/>
        <v>158.3000000000029</v>
      </c>
      <c r="M96" s="2">
        <f t="shared" si="24"/>
        <v>126.90000000000002</v>
      </c>
      <c r="N96" s="2">
        <f t="shared" si="24"/>
        <v>207.89999999999992</v>
      </c>
      <c r="O96" s="2">
        <f t="shared" si="24"/>
        <v>398.40000000000003</v>
      </c>
      <c r="P96" s="2">
        <f t="shared" si="24"/>
        <v>150.7</v>
      </c>
      <c r="Q96" s="2">
        <f t="shared" si="24"/>
        <v>0</v>
      </c>
      <c r="R96" s="2">
        <f t="shared" si="24"/>
        <v>352.50000000000006</v>
      </c>
      <c r="S96" s="2">
        <f t="shared" si="24"/>
        <v>1008.1</v>
      </c>
      <c r="T96" s="2">
        <f t="shared" si="24"/>
        <v>702.8000000000004</v>
      </c>
      <c r="U96" s="2">
        <f t="shared" si="24"/>
        <v>1377.5000000000014</v>
      </c>
      <c r="V96" s="2">
        <f t="shared" si="24"/>
        <v>2427.0000000000005</v>
      </c>
      <c r="W96" s="2">
        <f t="shared" si="24"/>
        <v>2389.100000000001</v>
      </c>
      <c r="X96" s="2">
        <f t="shared" si="24"/>
        <v>1681.0999999999979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13325.100000000006</v>
      </c>
      <c r="AE96" s="2">
        <f t="shared" si="24"/>
        <v>7084.499999999988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6814.199999999998</v>
      </c>
      <c r="Y99" s="54">
        <f>Y90+X99</f>
        <v>6814.199999999998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2014-12-25T14:46:19Z</cp:lastPrinted>
  <dcterms:created xsi:type="dcterms:W3CDTF">2002-11-05T08:53:00Z</dcterms:created>
  <dcterms:modified xsi:type="dcterms:W3CDTF">2014-12-30T07:06:22Z</dcterms:modified>
  <cp:category/>
  <cp:version/>
  <cp:contentType/>
  <cp:contentStatus/>
</cp:coreProperties>
</file>